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00" windowHeight="9420" activeTab="1"/>
  </bookViews>
  <sheets>
    <sheet name="P &amp; L 2012 to 2014" sheetId="1" r:id="rId1"/>
    <sheet name="Simulations" sheetId="2" r:id="rId2"/>
  </sheets>
  <definedNames>
    <definedName name="_xlnm.Print_Area" localSheetId="0">'P &amp; L 2012 to 2014'!$A$2:$A$54</definedName>
    <definedName name="_xlnm.Print_Titles" localSheetId="0">'P &amp; L 2012 to 2014'!$A:$A,'P &amp; L 2012 to 2014'!$1:$3</definedName>
  </definedNames>
  <calcPr fullCalcOnLoad="1"/>
</workbook>
</file>

<file path=xl/sharedStrings.xml><?xml version="1.0" encoding="utf-8"?>
<sst xmlns="http://schemas.openxmlformats.org/spreadsheetml/2006/main" count="92" uniqueCount="49">
  <si>
    <t>Gross Sales</t>
  </si>
  <si>
    <t>Gross Profit</t>
  </si>
  <si>
    <t>Expenses</t>
  </si>
  <si>
    <t xml:space="preserve">  Salaries &amp; Wages</t>
  </si>
  <si>
    <t xml:space="preserve">  Employer Taxes</t>
  </si>
  <si>
    <t xml:space="preserve">  Insurance</t>
  </si>
  <si>
    <t xml:space="preserve">  Supplies</t>
  </si>
  <si>
    <t xml:space="preserve">  Legal &amp; Accounting</t>
  </si>
  <si>
    <t xml:space="preserve">  Advertising &amp; Promotion</t>
  </si>
  <si>
    <t xml:space="preserve">  Contract Labor</t>
  </si>
  <si>
    <t xml:space="preserve">  Vehicles</t>
  </si>
  <si>
    <t xml:space="preserve">  Travel</t>
  </si>
  <si>
    <t xml:space="preserve">  Utilities</t>
  </si>
  <si>
    <t xml:space="preserve">  License &amp; Taxes</t>
  </si>
  <si>
    <t xml:space="preserve">  Repairs &amp; Maintenance</t>
  </si>
  <si>
    <t xml:space="preserve">  Meals &amp; Ent.</t>
  </si>
  <si>
    <t xml:space="preserve">  Bank Charges</t>
  </si>
  <si>
    <t xml:space="preserve">  Contributions</t>
  </si>
  <si>
    <t xml:space="preserve">  Office</t>
  </si>
  <si>
    <t xml:space="preserve">  Bad Debt</t>
  </si>
  <si>
    <t xml:space="preserve">  Depreciation</t>
  </si>
  <si>
    <t xml:space="preserve">    Total Expenses</t>
  </si>
  <si>
    <t>Income From Operatons</t>
  </si>
  <si>
    <t>% of Sales</t>
  </si>
  <si>
    <t xml:space="preserve">  Rents </t>
  </si>
  <si>
    <t xml:space="preserve">  Freight</t>
  </si>
  <si>
    <t>Revenue</t>
  </si>
  <si>
    <t>Variable Expenses</t>
  </si>
  <si>
    <t>Fixed Expenses</t>
  </si>
  <si>
    <t>Profit</t>
  </si>
  <si>
    <t>Other Expenses</t>
  </si>
  <si>
    <t>Summary:  Baseline Model</t>
  </si>
  <si>
    <t>BASELINE MODEL</t>
  </si>
  <si>
    <t>Summary:  Sales Increase, same store</t>
  </si>
  <si>
    <t>Rate of Increase</t>
  </si>
  <si>
    <t>Summary:  Sales Increase, new outlet</t>
  </si>
  <si>
    <t>Cost of new location</t>
  </si>
  <si>
    <t>Summary:  Price Increase, same store</t>
  </si>
  <si>
    <t>Two Brothers Corner Coffee</t>
  </si>
  <si>
    <t xml:space="preserve">  Subtotal Labor</t>
  </si>
  <si>
    <t xml:space="preserve">  Dues and Subscriptions</t>
  </si>
  <si>
    <t xml:space="preserve">  Brother's Salaries</t>
  </si>
  <si>
    <t>Industry Avg Margin</t>
  </si>
  <si>
    <t>P&amp;L 2012-2104</t>
  </si>
  <si>
    <t>Food Cost</t>
  </si>
  <si>
    <t>Type of Cost</t>
  </si>
  <si>
    <t>V</t>
  </si>
  <si>
    <t>F</t>
  </si>
  <si>
    <t>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</si>
</sst>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?_);_(@_)"/>
    <numFmt numFmtId="169" formatCode="&quot;$&quot;#,##0"/>
    <numFmt numFmtId="170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9" fontId="0" fillId="0" borderId="14" xfId="0" applyNumberFormat="1" applyBorder="1" applyAlignment="1">
      <alignment/>
    </xf>
    <xf numFmtId="0" fontId="4" fillId="0" borderId="15" xfId="0" applyFont="1" applyBorder="1" applyAlignment="1">
      <alignment/>
    </xf>
    <xf numFmtId="9" fontId="0" fillId="0" borderId="16" xfId="0" applyNumberForma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0" xfId="42" applyNumberFormat="1" applyFont="1" applyAlignment="1">
      <alignment/>
    </xf>
    <xf numFmtId="41" fontId="4" fillId="0" borderId="20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9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41" fontId="4" fillId="0" borderId="25" xfId="0" applyNumberFormat="1" applyFont="1" applyBorder="1" applyAlignment="1">
      <alignment/>
    </xf>
    <xf numFmtId="9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9" fontId="4" fillId="0" borderId="25" xfId="59" applyNumberFormat="1" applyFont="1" applyBorder="1" applyAlignment="1">
      <alignment horizontal="center" wrapText="1"/>
    </xf>
    <xf numFmtId="1" fontId="4" fillId="0" borderId="25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9" fontId="4" fillId="0" borderId="27" xfId="0" applyNumberFormat="1" applyFont="1" applyBorder="1" applyAlignment="1">
      <alignment/>
    </xf>
    <xf numFmtId="9" fontId="4" fillId="0" borderId="28" xfId="0" applyNumberFormat="1" applyFont="1" applyBorder="1" applyAlignment="1">
      <alignment/>
    </xf>
    <xf numFmtId="9" fontId="4" fillId="0" borderId="29" xfId="0" applyNumberFormat="1" applyFont="1" applyBorder="1" applyAlignment="1">
      <alignment/>
    </xf>
    <xf numFmtId="9" fontId="4" fillId="0" borderId="30" xfId="0" applyNumberFormat="1" applyFont="1" applyBorder="1" applyAlignment="1">
      <alignment/>
    </xf>
    <xf numFmtId="9" fontId="4" fillId="0" borderId="27" xfId="59" applyNumberFormat="1" applyFont="1" applyBorder="1" applyAlignment="1">
      <alignment horizontal="center" wrapText="1"/>
    </xf>
    <xf numFmtId="0" fontId="4" fillId="0" borderId="31" xfId="0" applyFont="1" applyBorder="1" applyAlignment="1">
      <alignment/>
    </xf>
    <xf numFmtId="166" fontId="4" fillId="0" borderId="32" xfId="42" applyNumberFormat="1" applyFont="1" applyBorder="1" applyAlignment="1">
      <alignment/>
    </xf>
    <xf numFmtId="9" fontId="4" fillId="0" borderId="32" xfId="42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9" fontId="4" fillId="0" borderId="33" xfId="42" applyNumberFormat="1" applyFont="1" applyBorder="1" applyAlignment="1">
      <alignment/>
    </xf>
    <xf numFmtId="3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9" fontId="0" fillId="0" borderId="16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="110" zoomScaleNormal="11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12.75"/>
  <cols>
    <col min="1" max="1" width="27.140625" style="0" customWidth="1"/>
    <col min="2" max="2" width="12.28125" style="0" customWidth="1"/>
    <col min="3" max="3" width="12.28125" style="15" customWidth="1"/>
    <col min="4" max="4" width="12.28125" style="0" customWidth="1"/>
    <col min="5" max="5" width="12.28125" style="15" customWidth="1"/>
    <col min="6" max="6" width="12.28125" style="0" customWidth="1"/>
    <col min="7" max="7" width="12.28125" style="15" customWidth="1"/>
    <col min="8" max="8" width="14.8515625" style="2" customWidth="1"/>
    <col min="9" max="9" width="11.57421875" style="0" bestFit="1" customWidth="1"/>
  </cols>
  <sheetData>
    <row r="2" spans="1:3" ht="13.5" thickBot="1">
      <c r="A2" s="4" t="s">
        <v>38</v>
      </c>
      <c r="C2" s="1"/>
    </row>
    <row r="3" spans="1:8" s="2" customFormat="1" ht="13.5" thickBot="1">
      <c r="A3" s="4" t="s">
        <v>43</v>
      </c>
      <c r="B3" s="47">
        <v>2014</v>
      </c>
      <c r="C3" s="48" t="s">
        <v>23</v>
      </c>
      <c r="D3" s="49">
        <v>2013</v>
      </c>
      <c r="E3" s="48" t="s">
        <v>23</v>
      </c>
      <c r="F3" s="49">
        <v>2012</v>
      </c>
      <c r="G3" s="56" t="s">
        <v>23</v>
      </c>
      <c r="H3" s="64" t="s">
        <v>45</v>
      </c>
    </row>
    <row r="4" spans="1:8" s="1" customFormat="1" ht="13.5" thickBot="1">
      <c r="A4" s="7" t="s">
        <v>0</v>
      </c>
      <c r="B4" s="46">
        <v>692207.5499999999</v>
      </c>
      <c r="C4" s="45"/>
      <c r="D4" s="44">
        <v>703632.65</v>
      </c>
      <c r="E4" s="45"/>
      <c r="F4" s="44">
        <v>694600.5</v>
      </c>
      <c r="G4" s="52"/>
      <c r="H4" s="2"/>
    </row>
    <row r="5" spans="1:7" ht="12.75">
      <c r="A5" s="6"/>
      <c r="B5" s="34"/>
      <c r="C5" s="35"/>
      <c r="D5" s="36"/>
      <c r="E5" s="35"/>
      <c r="F5" s="36"/>
      <c r="G5" s="53"/>
    </row>
    <row r="6" spans="1:9" s="1" customFormat="1" ht="12.75">
      <c r="A6" s="8" t="s">
        <v>44</v>
      </c>
      <c r="B6" s="37">
        <v>232356.94999999998</v>
      </c>
      <c r="C6" s="38">
        <f>B6/B4</f>
        <v>0.33567526098205663</v>
      </c>
      <c r="D6" s="39">
        <v>229564.09999999998</v>
      </c>
      <c r="E6" s="38">
        <f>D6/D4</f>
        <v>0.32625561079350135</v>
      </c>
      <c r="F6" s="39">
        <v>257918.3</v>
      </c>
      <c r="G6" s="54">
        <f>F6/F4</f>
        <v>0.37131890921472127</v>
      </c>
      <c r="H6" s="2" t="s">
        <v>46</v>
      </c>
      <c r="I6"/>
    </row>
    <row r="7" spans="1:7" ht="13.5" thickBot="1">
      <c r="A7" s="6"/>
      <c r="B7" s="40"/>
      <c r="C7" s="41"/>
      <c r="D7" s="42"/>
      <c r="E7" s="41"/>
      <c r="F7" s="42"/>
      <c r="G7" s="55"/>
    </row>
    <row r="8" spans="1:9" s="1" customFormat="1" ht="13.5" thickBot="1">
      <c r="A8" s="7" t="s">
        <v>1</v>
      </c>
      <c r="B8" s="46">
        <f>B4-B6</f>
        <v>459850.6</v>
      </c>
      <c r="C8" s="45">
        <f>B8/B4</f>
        <v>0.6643247390179434</v>
      </c>
      <c r="D8" s="44">
        <f>D4-D6</f>
        <v>474068.55000000005</v>
      </c>
      <c r="E8" s="45">
        <f>D8/D4</f>
        <v>0.6737443892064986</v>
      </c>
      <c r="F8" s="44">
        <f>F4-F6</f>
        <v>436682.2</v>
      </c>
      <c r="G8" s="52">
        <f>F8/F4</f>
        <v>0.6286810907852788</v>
      </c>
      <c r="H8" s="2"/>
      <c r="I8"/>
    </row>
    <row r="9" spans="1:7" ht="12.75">
      <c r="A9" s="8" t="s">
        <v>2</v>
      </c>
      <c r="B9" s="34"/>
      <c r="C9" s="35"/>
      <c r="D9" s="36"/>
      <c r="E9" s="35"/>
      <c r="F9" s="36"/>
      <c r="G9" s="53"/>
    </row>
    <row r="10" spans="1:8" ht="12.75">
      <c r="A10" s="6" t="s">
        <v>3</v>
      </c>
      <c r="B10" s="37">
        <v>154327</v>
      </c>
      <c r="C10" s="38">
        <f>B10/B$4</f>
        <v>0.22294902735458463</v>
      </c>
      <c r="D10" s="39">
        <v>157575.65</v>
      </c>
      <c r="E10" s="38">
        <f>D10/D$4</f>
        <v>0.2239459041589386</v>
      </c>
      <c r="F10" s="39">
        <v>168125.69999999998</v>
      </c>
      <c r="G10" s="54">
        <f>F10/F$4</f>
        <v>0.24204661528461321</v>
      </c>
      <c r="H10" s="2" t="s">
        <v>46</v>
      </c>
    </row>
    <row r="11" spans="1:8" ht="12.75">
      <c r="A11" s="6" t="s">
        <v>41</v>
      </c>
      <c r="B11" s="37">
        <v>39295.549999999996</v>
      </c>
      <c r="C11" s="38">
        <f>B11/B$4</f>
        <v>0.05676845044524579</v>
      </c>
      <c r="D11" s="39">
        <v>44954.35</v>
      </c>
      <c r="E11" s="38">
        <f>D11/D$4</f>
        <v>0.0638889483027827</v>
      </c>
      <c r="F11" s="39">
        <v>45208.049999999996</v>
      </c>
      <c r="G11" s="54">
        <f>F11/F$4</f>
        <v>0.06508496610641656</v>
      </c>
      <c r="H11" s="2" t="s">
        <v>47</v>
      </c>
    </row>
    <row r="12" spans="1:8" ht="12.75">
      <c r="A12" s="6" t="s">
        <v>4</v>
      </c>
      <c r="B12" s="37">
        <v>15894.949999999999</v>
      </c>
      <c r="C12" s="38">
        <f>B12/B$4</f>
        <v>0.022962693775876904</v>
      </c>
      <c r="D12" s="39">
        <v>16180.9</v>
      </c>
      <c r="E12" s="38">
        <f>D12/D$4</f>
        <v>0.022996232480115866</v>
      </c>
      <c r="F12" s="39">
        <v>18864.1</v>
      </c>
      <c r="G12" s="54">
        <f>F12/F$4</f>
        <v>0.02715820100906924</v>
      </c>
      <c r="H12" s="2" t="s">
        <v>46</v>
      </c>
    </row>
    <row r="13" spans="1:8" ht="12.75">
      <c r="A13" s="6" t="s">
        <v>9</v>
      </c>
      <c r="B13" s="37">
        <v>5951.2</v>
      </c>
      <c r="C13" s="38">
        <f>B13/B$4</f>
        <v>0.008597421394782534</v>
      </c>
      <c r="D13" s="39">
        <v>937.4</v>
      </c>
      <c r="E13" s="38">
        <f>D13/D$4</f>
        <v>0.0013322292534321707</v>
      </c>
      <c r="F13" s="39">
        <v>1526.5</v>
      </c>
      <c r="G13" s="54">
        <f>F13/F$4</f>
        <v>0.002197666140464915</v>
      </c>
      <c r="H13" s="2" t="s">
        <v>46</v>
      </c>
    </row>
    <row r="14" spans="1:9" s="13" customFormat="1" ht="12.75">
      <c r="A14" s="50" t="s">
        <v>39</v>
      </c>
      <c r="B14" s="37">
        <v>209517.5</v>
      </c>
      <c r="C14" s="38">
        <f>B14/B$4</f>
        <v>0.30268017157570737</v>
      </c>
      <c r="D14" s="39">
        <v>218710.9</v>
      </c>
      <c r="E14" s="38">
        <f>D14/D$4</f>
        <v>0.3108310849418372</v>
      </c>
      <c r="F14" s="39">
        <v>232197.84999999998</v>
      </c>
      <c r="G14" s="54">
        <f>F14/F$4</f>
        <v>0.334289782400099</v>
      </c>
      <c r="H14" s="64"/>
      <c r="I14"/>
    </row>
    <row r="15" spans="1:9" s="13" customFormat="1" ht="12.75">
      <c r="A15" s="50"/>
      <c r="B15" s="37"/>
      <c r="C15" s="38"/>
      <c r="D15" s="39"/>
      <c r="E15" s="38"/>
      <c r="F15" s="39"/>
      <c r="G15" s="54"/>
      <c r="H15" s="64"/>
      <c r="I15"/>
    </row>
    <row r="16" spans="1:8" ht="12.75">
      <c r="A16" s="9" t="s">
        <v>5</v>
      </c>
      <c r="B16" s="37">
        <v>15320.9</v>
      </c>
      <c r="C16" s="38">
        <f aca="true" t="shared" si="0" ref="C16:C36">B16/B$4</f>
        <v>0.022133390483822374</v>
      </c>
      <c r="D16" s="39">
        <v>11859.4</v>
      </c>
      <c r="E16" s="38">
        <f aca="true" t="shared" si="1" ref="E16:E36">D16/D$4</f>
        <v>0.016854533398926272</v>
      </c>
      <c r="F16" s="39">
        <v>12887.1</v>
      </c>
      <c r="G16" s="54">
        <f aca="true" t="shared" si="2" ref="G16:G36">F16/F$4</f>
        <v>0.018553254712600983</v>
      </c>
      <c r="H16" s="2" t="s">
        <v>47</v>
      </c>
    </row>
    <row r="17" spans="1:8" ht="12.75">
      <c r="A17" s="9" t="s">
        <v>6</v>
      </c>
      <c r="B17" s="37">
        <v>7112.2</v>
      </c>
      <c r="C17" s="38">
        <f t="shared" si="0"/>
        <v>0.010274664007926525</v>
      </c>
      <c r="D17" s="39">
        <v>8152.799999999999</v>
      </c>
      <c r="E17" s="38">
        <f t="shared" si="1"/>
        <v>0.011586727818841265</v>
      </c>
      <c r="F17" s="39">
        <v>7221.849999999999</v>
      </c>
      <c r="G17" s="54">
        <f t="shared" si="2"/>
        <v>0.010397127557495278</v>
      </c>
      <c r="H17" s="2" t="s">
        <v>47</v>
      </c>
    </row>
    <row r="18" spans="1:8" ht="12.75">
      <c r="A18" s="9" t="s">
        <v>7</v>
      </c>
      <c r="B18" s="37">
        <v>9374</v>
      </c>
      <c r="C18" s="38">
        <f t="shared" si="0"/>
        <v>0.013542181098718154</v>
      </c>
      <c r="D18" s="39">
        <v>11326.199999999999</v>
      </c>
      <c r="E18" s="38">
        <f t="shared" si="1"/>
        <v>0.01609675162174467</v>
      </c>
      <c r="F18" s="39">
        <v>12341</v>
      </c>
      <c r="G18" s="54">
        <f t="shared" si="2"/>
        <v>0.01776704738911072</v>
      </c>
      <c r="H18" s="2" t="s">
        <v>47</v>
      </c>
    </row>
    <row r="19" spans="1:9" s="3" customFormat="1" ht="12.75">
      <c r="A19" s="9" t="s">
        <v>8</v>
      </c>
      <c r="B19" s="37">
        <v>107.5</v>
      </c>
      <c r="C19" s="38">
        <f t="shared" si="0"/>
        <v>0.00015530024195777698</v>
      </c>
      <c r="D19" s="39">
        <v>1298.6</v>
      </c>
      <c r="E19" s="38">
        <f t="shared" si="1"/>
        <v>0.0018455652960390622</v>
      </c>
      <c r="F19" s="39">
        <v>1204</v>
      </c>
      <c r="G19" s="54">
        <f t="shared" si="2"/>
        <v>0.0017333704769864117</v>
      </c>
      <c r="H19" s="65" t="s">
        <v>47</v>
      </c>
      <c r="I19"/>
    </row>
    <row r="20" spans="1:8" ht="12.75">
      <c r="A20" s="9" t="s">
        <v>24</v>
      </c>
      <c r="B20" s="37">
        <v>85578.59999999999</v>
      </c>
      <c r="C20" s="38">
        <f t="shared" si="0"/>
        <v>0.12363141661774708</v>
      </c>
      <c r="D20" s="39">
        <v>81291.5</v>
      </c>
      <c r="E20" s="38">
        <f t="shared" si="1"/>
        <v>0.11553116530337243</v>
      </c>
      <c r="F20" s="39">
        <v>73497.75</v>
      </c>
      <c r="G20" s="54">
        <f t="shared" si="2"/>
        <v>0.10581298170675085</v>
      </c>
      <c r="H20" s="2" t="s">
        <v>47</v>
      </c>
    </row>
    <row r="21" spans="1:8" ht="12.75">
      <c r="A21" s="9" t="s">
        <v>10</v>
      </c>
      <c r="B21" s="37">
        <v>14714.599999999999</v>
      </c>
      <c r="C21" s="38">
        <f t="shared" si="0"/>
        <v>0.021257497119180513</v>
      </c>
      <c r="D21" s="39">
        <v>13953.5</v>
      </c>
      <c r="E21" s="38">
        <f t="shared" si="1"/>
        <v>0.01983066021737337</v>
      </c>
      <c r="F21" s="39">
        <v>12930.1</v>
      </c>
      <c r="G21" s="54">
        <f t="shared" si="2"/>
        <v>0.018615160801064786</v>
      </c>
      <c r="H21" s="2" t="s">
        <v>47</v>
      </c>
    </row>
    <row r="22" spans="1:8" ht="12.75">
      <c r="A22" s="9" t="s">
        <v>11</v>
      </c>
      <c r="B22" s="37">
        <v>946</v>
      </c>
      <c r="C22" s="38">
        <f t="shared" si="0"/>
        <v>0.0013666421292284376</v>
      </c>
      <c r="D22" s="39">
        <v>0</v>
      </c>
      <c r="E22" s="38">
        <f t="shared" si="1"/>
        <v>0</v>
      </c>
      <c r="F22" s="39">
        <v>279.5</v>
      </c>
      <c r="G22" s="54">
        <f t="shared" si="2"/>
        <v>0.0004023895750147027</v>
      </c>
      <c r="H22" s="2" t="s">
        <v>47</v>
      </c>
    </row>
    <row r="23" spans="1:8" ht="12.75">
      <c r="A23" s="9" t="s">
        <v>12</v>
      </c>
      <c r="B23" s="37">
        <v>41651.95</v>
      </c>
      <c r="C23" s="38">
        <f t="shared" si="0"/>
        <v>0.060172631748960266</v>
      </c>
      <c r="D23" s="39">
        <v>41482.1</v>
      </c>
      <c r="E23" s="38">
        <f t="shared" si="1"/>
        <v>0.05895420003605574</v>
      </c>
      <c r="F23" s="39">
        <v>31411.5</v>
      </c>
      <c r="G23" s="54">
        <f t="shared" si="2"/>
        <v>0.0452223976228062</v>
      </c>
      <c r="H23" s="2" t="s">
        <v>47</v>
      </c>
    </row>
    <row r="24" spans="1:8" ht="12.75">
      <c r="A24" s="9" t="s">
        <v>13</v>
      </c>
      <c r="B24" s="37">
        <v>872.9</v>
      </c>
      <c r="C24" s="38">
        <f t="shared" si="0"/>
        <v>0.001261037964697149</v>
      </c>
      <c r="D24" s="39">
        <v>516</v>
      </c>
      <c r="E24" s="38">
        <f t="shared" si="1"/>
        <v>0.0007333372037241307</v>
      </c>
      <c r="F24" s="39">
        <v>4282.8</v>
      </c>
      <c r="G24" s="54">
        <f t="shared" si="2"/>
        <v>0.006165846410994521</v>
      </c>
      <c r="H24" s="2" t="s">
        <v>47</v>
      </c>
    </row>
    <row r="25" spans="1:10" ht="12.75">
      <c r="A25" s="9" t="s">
        <v>25</v>
      </c>
      <c r="B25" s="37">
        <v>150.5</v>
      </c>
      <c r="C25" s="38">
        <f t="shared" si="0"/>
        <v>0.00021742033874088779</v>
      </c>
      <c r="D25" s="39">
        <v>109.64999999999999</v>
      </c>
      <c r="E25" s="38">
        <f t="shared" si="1"/>
        <v>0.00015583415579137778</v>
      </c>
      <c r="F25" s="39">
        <v>189.2</v>
      </c>
      <c r="G25" s="54">
        <f t="shared" si="2"/>
        <v>0.0002723867892407218</v>
      </c>
      <c r="H25" s="2" t="s">
        <v>47</v>
      </c>
      <c r="J25" s="3"/>
    </row>
    <row r="26" spans="1:8" ht="12.75">
      <c r="A26" s="9" t="s">
        <v>14</v>
      </c>
      <c r="B26" s="37">
        <v>7380.95</v>
      </c>
      <c r="C26" s="38">
        <f t="shared" si="0"/>
        <v>0.010662914612820968</v>
      </c>
      <c r="D26" s="39">
        <v>14921</v>
      </c>
      <c r="E26" s="38">
        <f t="shared" si="1"/>
        <v>0.021205667474356114</v>
      </c>
      <c r="F26" s="39">
        <v>19311.3</v>
      </c>
      <c r="G26" s="54">
        <f t="shared" si="2"/>
        <v>0.027802024329092765</v>
      </c>
      <c r="H26" s="2" t="s">
        <v>47</v>
      </c>
    </row>
    <row r="27" spans="1:8" ht="12.75">
      <c r="A27" s="9" t="s">
        <v>15</v>
      </c>
      <c r="B27" s="37">
        <v>311.75</v>
      </c>
      <c r="C27" s="38">
        <f t="shared" si="0"/>
        <v>0.00045037070167755326</v>
      </c>
      <c r="D27" s="39">
        <v>113.94999999999999</v>
      </c>
      <c r="E27" s="38">
        <f t="shared" si="1"/>
        <v>0.0001619452991557455</v>
      </c>
      <c r="F27" s="39">
        <v>961.05</v>
      </c>
      <c r="G27" s="54">
        <f t="shared" si="2"/>
        <v>0.0013836010771659391</v>
      </c>
      <c r="H27" s="2" t="s">
        <v>47</v>
      </c>
    </row>
    <row r="28" spans="1:8" ht="12.75">
      <c r="A28" s="9" t="s">
        <v>16</v>
      </c>
      <c r="B28" s="37">
        <v>15572.449999999999</v>
      </c>
      <c r="C28" s="38">
        <f t="shared" si="0"/>
        <v>0.022496793050003572</v>
      </c>
      <c r="D28" s="39">
        <v>38605.4</v>
      </c>
      <c r="E28" s="38">
        <f t="shared" si="1"/>
        <v>0.054865845125293716</v>
      </c>
      <c r="F28" s="39">
        <v>15303.699999999999</v>
      </c>
      <c r="G28" s="54">
        <f t="shared" si="2"/>
        <v>0.022032376884266566</v>
      </c>
      <c r="H28" s="2" t="s">
        <v>47</v>
      </c>
    </row>
    <row r="29" spans="1:8" ht="12.75">
      <c r="A29" s="51" t="s">
        <v>17</v>
      </c>
      <c r="B29" s="37">
        <v>53.75</v>
      </c>
      <c r="C29" s="38">
        <f t="shared" si="0"/>
        <v>7.765012097888849E-05</v>
      </c>
      <c r="D29" s="39">
        <v>225.75</v>
      </c>
      <c r="E29" s="38">
        <f t="shared" si="1"/>
        <v>0.0003208350266293072</v>
      </c>
      <c r="F29" s="39">
        <v>0</v>
      </c>
      <c r="G29" s="54">
        <f t="shared" si="2"/>
        <v>0</v>
      </c>
      <c r="H29" s="2" t="s">
        <v>47</v>
      </c>
    </row>
    <row r="30" spans="1:8" ht="12.75">
      <c r="A30" s="51" t="s">
        <v>18</v>
      </c>
      <c r="B30" s="37">
        <v>1999.5</v>
      </c>
      <c r="C30" s="38">
        <f t="shared" si="0"/>
        <v>0.002888584500414652</v>
      </c>
      <c r="D30" s="39">
        <v>1150.25</v>
      </c>
      <c r="E30" s="38">
        <f t="shared" si="1"/>
        <v>0.0016347308499683748</v>
      </c>
      <c r="F30" s="39">
        <v>1956.5</v>
      </c>
      <c r="G30" s="54">
        <f t="shared" si="2"/>
        <v>0.002816727025102919</v>
      </c>
      <c r="H30" s="2" t="s">
        <v>47</v>
      </c>
    </row>
    <row r="31" spans="1:8" ht="12.75">
      <c r="A31" s="51" t="s">
        <v>40</v>
      </c>
      <c r="B31" s="37">
        <v>215</v>
      </c>
      <c r="C31" s="38">
        <f t="shared" si="0"/>
        <v>0.00031060048391555396</v>
      </c>
      <c r="D31" s="39">
        <v>1685.6</v>
      </c>
      <c r="E31" s="38">
        <f t="shared" si="1"/>
        <v>0.00239556819883216</v>
      </c>
      <c r="F31" s="39">
        <v>1184.6499999999999</v>
      </c>
      <c r="G31" s="54">
        <f t="shared" si="2"/>
        <v>0.0017055127371777012</v>
      </c>
      <c r="H31" s="2" t="s">
        <v>47</v>
      </c>
    </row>
    <row r="32" spans="1:8" ht="12.75">
      <c r="A32" s="51" t="s">
        <v>19</v>
      </c>
      <c r="B32" s="37">
        <v>0</v>
      </c>
      <c r="C32" s="38">
        <f t="shared" si="0"/>
        <v>0</v>
      </c>
      <c r="D32" s="39">
        <v>232.2</v>
      </c>
      <c r="E32" s="38">
        <f t="shared" si="1"/>
        <v>0.0003300017416758588</v>
      </c>
      <c r="F32" s="39">
        <v>0</v>
      </c>
      <c r="G32" s="54">
        <f t="shared" si="2"/>
        <v>0</v>
      </c>
      <c r="H32" s="2" t="s">
        <v>48</v>
      </c>
    </row>
    <row r="33" spans="1:8" ht="13.5" thickBot="1">
      <c r="A33" s="51" t="s">
        <v>20</v>
      </c>
      <c r="B33" s="37">
        <v>16722.7</v>
      </c>
      <c r="C33" s="38">
        <f t="shared" si="0"/>
        <v>0.024158505638951788</v>
      </c>
      <c r="D33" s="39">
        <v>16634.55</v>
      </c>
      <c r="E33" s="38">
        <f t="shared" si="1"/>
        <v>0.023640958105056665</v>
      </c>
      <c r="F33" s="39">
        <v>15839.05</v>
      </c>
      <c r="G33" s="54">
        <f t="shared" si="2"/>
        <v>0.02280310768564088</v>
      </c>
      <c r="H33" s="2" t="s">
        <v>48</v>
      </c>
    </row>
    <row r="34" spans="1:9" s="1" customFormat="1" ht="13.5" thickBot="1">
      <c r="A34" s="7" t="s">
        <v>21</v>
      </c>
      <c r="B34" s="46">
        <f>SUM(B10:B33)-B14</f>
        <v>433553.94999999984</v>
      </c>
      <c r="C34" s="45">
        <f t="shared" si="0"/>
        <v>0.6263351938302318</v>
      </c>
      <c r="D34" s="44">
        <f>SUM(D10:D33)-D14</f>
        <v>463206.7499999999</v>
      </c>
      <c r="E34" s="45">
        <f t="shared" si="1"/>
        <v>0.6583076410681055</v>
      </c>
      <c r="F34" s="44">
        <f>SUM(F10:F33)-F14</f>
        <v>444525.4</v>
      </c>
      <c r="G34" s="52">
        <f t="shared" si="2"/>
        <v>0.639972761321076</v>
      </c>
      <c r="H34" s="2"/>
      <c r="I34"/>
    </row>
    <row r="35" spans="1:7" ht="13.5" thickBot="1">
      <c r="A35" s="43"/>
      <c r="B35" s="37"/>
      <c r="C35" s="38"/>
      <c r="D35" s="39"/>
      <c r="E35" s="38"/>
      <c r="F35" s="39"/>
      <c r="G35" s="54"/>
    </row>
    <row r="36" spans="1:9" s="1" customFormat="1" ht="13.5" thickBot="1">
      <c r="A36" s="7" t="s">
        <v>22</v>
      </c>
      <c r="B36" s="46">
        <f>B8-B34</f>
        <v>26296.65000000014</v>
      </c>
      <c r="C36" s="45">
        <f t="shared" si="0"/>
        <v>0.03798954518771161</v>
      </c>
      <c r="D36" s="44">
        <f>D8-D34</f>
        <v>10861.800000000163</v>
      </c>
      <c r="E36" s="45">
        <f t="shared" si="1"/>
        <v>0.015436748138393184</v>
      </c>
      <c r="F36" s="44">
        <f>F8-F34</f>
        <v>-7843.200000000012</v>
      </c>
      <c r="G36" s="52">
        <f t="shared" si="2"/>
        <v>-0.011291670535797212</v>
      </c>
      <c r="H36" s="2"/>
      <c r="I36"/>
    </row>
    <row r="37" spans="1:7" ht="12.75">
      <c r="A37" s="10"/>
      <c r="B37" s="12"/>
      <c r="C37" s="33"/>
      <c r="D37" s="12"/>
      <c r="E37" s="33"/>
      <c r="G37" s="33"/>
    </row>
    <row r="38" spans="1:9" s="5" customFormat="1" ht="12">
      <c r="A38" s="57" t="s">
        <v>42</v>
      </c>
      <c r="B38" s="58">
        <f>C38*B4</f>
        <v>103831.13249999999</v>
      </c>
      <c r="C38" s="59">
        <f>0.15</f>
        <v>0.15</v>
      </c>
      <c r="D38" s="58">
        <f>E38*D4</f>
        <v>105544.8975</v>
      </c>
      <c r="E38" s="59">
        <f>0.15</f>
        <v>0.15</v>
      </c>
      <c r="F38" s="60">
        <f>G38*F4</f>
        <v>104190.075</v>
      </c>
      <c r="G38" s="61">
        <f>0.15</f>
        <v>0.15</v>
      </c>
      <c r="H38" s="4"/>
      <c r="I38" s="11"/>
    </row>
    <row r="39" spans="2:7" ht="12.75">
      <c r="B39" s="12"/>
      <c r="C39" s="33"/>
      <c r="D39" s="12"/>
      <c r="E39" s="33"/>
      <c r="G39" s="33"/>
    </row>
    <row r="40" spans="1:7" ht="12.75">
      <c r="A40" s="11"/>
      <c r="B40" s="12"/>
      <c r="C40" s="33"/>
      <c r="D40" s="12"/>
      <c r="E40" s="33"/>
      <c r="G40" s="33"/>
    </row>
    <row r="41" spans="2:7" ht="12.75">
      <c r="B41" s="12"/>
      <c r="C41" s="33"/>
      <c r="D41" s="12"/>
      <c r="E41" s="33"/>
      <c r="G41" s="33"/>
    </row>
    <row r="42" spans="2:7" ht="12.75">
      <c r="B42" s="12"/>
      <c r="C42" s="33"/>
      <c r="D42" s="12"/>
      <c r="E42" s="33"/>
      <c r="G42" s="33"/>
    </row>
    <row r="43" spans="2:7" ht="12.75">
      <c r="B43" s="12"/>
      <c r="C43" s="33"/>
      <c r="D43" s="12"/>
      <c r="E43" s="33"/>
      <c r="G43" s="33"/>
    </row>
    <row r="44" spans="2:7" ht="12.75">
      <c r="B44" s="12"/>
      <c r="C44" s="33"/>
      <c r="D44" s="12"/>
      <c r="E44" s="33"/>
      <c r="G44" s="33"/>
    </row>
    <row r="45" spans="2:7" ht="12.75">
      <c r="B45" s="12"/>
      <c r="C45" s="33"/>
      <c r="D45" s="12"/>
      <c r="E45" s="33"/>
      <c r="G45" s="33"/>
    </row>
    <row r="46" spans="2:7" ht="12.75">
      <c r="B46" s="12"/>
      <c r="C46" s="33"/>
      <c r="D46" s="12"/>
      <c r="E46" s="33"/>
      <c r="G46" s="33"/>
    </row>
    <row r="47" spans="2:7" ht="12.75">
      <c r="B47" s="12"/>
      <c r="C47" s="33"/>
      <c r="D47" s="12"/>
      <c r="E47" s="33"/>
      <c r="G47" s="33"/>
    </row>
    <row r="48" spans="2:7" ht="12.75">
      <c r="B48" s="12"/>
      <c r="C48" s="33"/>
      <c r="D48" s="12"/>
      <c r="E48" s="33"/>
      <c r="G48" s="33"/>
    </row>
    <row r="49" spans="2:7" ht="12.75">
      <c r="B49" s="12"/>
      <c r="C49" s="33"/>
      <c r="D49" s="12"/>
      <c r="E49" s="33"/>
      <c r="G49" s="33"/>
    </row>
    <row r="50" spans="2:7" ht="12.75">
      <c r="B50" s="12"/>
      <c r="C50" s="33"/>
      <c r="D50" s="12"/>
      <c r="E50" s="33"/>
      <c r="G50" s="33"/>
    </row>
    <row r="51" spans="2:7" ht="12.75">
      <c r="B51" s="12"/>
      <c r="C51" s="33"/>
      <c r="D51" s="12"/>
      <c r="E51" s="33"/>
      <c r="G51" s="33"/>
    </row>
    <row r="52" spans="2:7" ht="12.75">
      <c r="B52" s="12"/>
      <c r="C52" s="33"/>
      <c r="D52" s="12"/>
      <c r="E52" s="33"/>
      <c r="G52" s="33"/>
    </row>
    <row r="53" spans="2:7" ht="12.75">
      <c r="B53" s="12"/>
      <c r="C53" s="33"/>
      <c r="D53" s="12"/>
      <c r="E53" s="33"/>
      <c r="G53" s="33"/>
    </row>
    <row r="54" spans="2:7" ht="12.75">
      <c r="B54" s="12"/>
      <c r="C54" s="33"/>
      <c r="D54" s="12"/>
      <c r="E54" s="33"/>
      <c r="G54" s="33"/>
    </row>
    <row r="55" ht="12.75">
      <c r="A55" s="5"/>
    </row>
    <row r="56" ht="12.75">
      <c r="A56" s="5"/>
    </row>
    <row r="57" ht="12.75">
      <c r="A57" s="5"/>
    </row>
    <row r="58" ht="12.75">
      <c r="A58" s="5"/>
    </row>
  </sheetData>
  <sheetProtection/>
  <printOptions horizontalCentered="1"/>
  <pageMargins left="0.25" right="0.25" top="0" bottom="0" header="0" footer="0"/>
  <pageSetup fitToHeight="2" fitToWidth="2" horizontalDpi="600" verticalDpi="600" orientation="landscape" pageOrder="overThenDown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8.57421875" style="0" customWidth="1"/>
    <col min="2" max="2" width="10.140625" style="0" bestFit="1" customWidth="1"/>
    <col min="3" max="3" width="10.7109375" style="15" bestFit="1" customWidth="1"/>
    <col min="5" max="5" width="18.140625" style="0" customWidth="1"/>
    <col min="6" max="6" width="12.140625" style="0" bestFit="1" customWidth="1"/>
  </cols>
  <sheetData>
    <row r="2" spans="1:7" ht="12.75">
      <c r="A2" s="21" t="s">
        <v>32</v>
      </c>
      <c r="B2" s="22"/>
      <c r="C2" s="23"/>
      <c r="E2" s="14" t="s">
        <v>31</v>
      </c>
      <c r="F2" s="16"/>
      <c r="G2" s="17"/>
    </row>
    <row r="3" spans="1:7" ht="12.75">
      <c r="A3" s="24" t="s">
        <v>26</v>
      </c>
      <c r="B3" s="16">
        <f>'P &amp; L 2012 to 2014'!B4+'P &amp; L 2012 to 2014'!D4+'P &amp; L 2012 to 2014'!F4</f>
        <v>2090440.7</v>
      </c>
      <c r="C3" s="62"/>
      <c r="E3" s="20" t="s">
        <v>26</v>
      </c>
      <c r="F3" s="16">
        <f>B3</f>
        <v>2090440.7</v>
      </c>
      <c r="G3" s="16"/>
    </row>
    <row r="4" spans="1:7" ht="12.75">
      <c r="A4" s="26"/>
      <c r="B4" s="16"/>
      <c r="C4" s="63"/>
      <c r="E4" s="20" t="s">
        <v>27</v>
      </c>
      <c r="F4" s="18">
        <f>B7</f>
        <v>1259222.7499999998</v>
      </c>
      <c r="G4" s="19">
        <f>C7</f>
        <v>0.6023719065553975</v>
      </c>
    </row>
    <row r="5" spans="1:7" ht="12.75">
      <c r="A5" s="26"/>
      <c r="B5" s="16"/>
      <c r="C5" s="25"/>
      <c r="E5" s="20" t="s">
        <v>28</v>
      </c>
      <c r="F5" s="18">
        <f>B11</f>
        <v>752474.2</v>
      </c>
      <c r="G5" s="19">
        <f>C11</f>
        <v>0.35995960086310985</v>
      </c>
    </row>
    <row r="6" spans="1:7" ht="12.75">
      <c r="A6" s="24"/>
      <c r="B6" s="16"/>
      <c r="C6" s="63"/>
      <c r="E6" s="20" t="s">
        <v>30</v>
      </c>
      <c r="F6" s="18">
        <f>B16</f>
        <v>49428.5</v>
      </c>
      <c r="G6" s="19">
        <f>C16</f>
        <v>0.023645014182894546</v>
      </c>
    </row>
    <row r="7" spans="1:7" ht="12.75">
      <c r="A7" s="24" t="s">
        <v>27</v>
      </c>
      <c r="B7" s="16">
        <f>'P &amp; L 2012 to 2014'!B6+'P &amp; L 2012 to 2014'!D6+'P &amp; L 2012 to 2014'!F6+'P &amp; L 2012 to 2014'!B10+'P &amp; L 2012 to 2014'!D10+'P &amp; L 2012 to 2014'!F10+'P &amp; L 2012 to 2014'!B12+'P &amp; L 2012 to 2014'!D12+'P &amp; L 2012 to 2014'!F12+'P &amp; L 2012 to 2014'!B13+'P &amp; L 2012 to 2014'!D13+'P &amp; L 2012 to 2014'!F13</f>
        <v>1259222.7499999998</v>
      </c>
      <c r="C7" s="66">
        <f>B7/B3</f>
        <v>0.6023719065553975</v>
      </c>
      <c r="E7" s="20" t="s">
        <v>29</v>
      </c>
      <c r="F7" s="16">
        <f>F3-F4-F5-F6</f>
        <v>29315.250000000233</v>
      </c>
      <c r="G7" s="17">
        <f>F7/F3</f>
        <v>0.014023478398598072</v>
      </c>
    </row>
    <row r="8" spans="1:3" ht="12.75">
      <c r="A8" s="27"/>
      <c r="B8" s="16"/>
      <c r="C8" s="25"/>
    </row>
    <row r="9" spans="1:12" ht="12.75">
      <c r="A9" s="27"/>
      <c r="B9" s="16"/>
      <c r="C9" s="25"/>
      <c r="E9" s="14" t="s">
        <v>33</v>
      </c>
      <c r="F9" s="16"/>
      <c r="G9" s="17"/>
      <c r="L9" s="19"/>
    </row>
    <row r="10" spans="1:7" ht="12.75">
      <c r="A10" s="28"/>
      <c r="B10" s="16"/>
      <c r="C10" s="25"/>
      <c r="E10" s="14" t="s">
        <v>34</v>
      </c>
      <c r="F10" s="16"/>
      <c r="G10" s="17">
        <v>0.25</v>
      </c>
    </row>
    <row r="11" spans="1:7" ht="12.75">
      <c r="A11" s="29" t="s">
        <v>28</v>
      </c>
      <c r="B11" s="16">
        <f>'P &amp; L 2012 to 2014'!B11+'P &amp; L 2012 to 2014'!D11+'P &amp; L 2012 to 2014'!F11+SUM('P &amp; L 2012 to 2014'!B16:B31)+SUM('P &amp; L 2012 to 2014'!D16:D31)+SUM('P &amp; L 2012 to 2014'!F16:F31)</f>
        <v>752474.2</v>
      </c>
      <c r="C11" s="25">
        <f>B11/B3</f>
        <v>0.35995960086310985</v>
      </c>
      <c r="E11" s="20" t="s">
        <v>26</v>
      </c>
      <c r="F11" s="16">
        <f>(1+G10)*F3</f>
        <v>2613050.875</v>
      </c>
      <c r="G11" s="16"/>
    </row>
    <row r="12" spans="1:7" ht="12.75">
      <c r="A12" s="27"/>
      <c r="B12" s="16"/>
      <c r="C12" s="25"/>
      <c r="E12" s="20" t="s">
        <v>27</v>
      </c>
      <c r="F12" s="18">
        <f>F11*G12</f>
        <v>1574028.4374999998</v>
      </c>
      <c r="G12" s="19">
        <f>G4</f>
        <v>0.6023719065553975</v>
      </c>
    </row>
    <row r="13" spans="1:7" ht="12.75">
      <c r="A13" s="27"/>
      <c r="B13" s="16"/>
      <c r="C13" s="25"/>
      <c r="E13" s="20" t="s">
        <v>28</v>
      </c>
      <c r="F13" s="18">
        <f>F5</f>
        <v>752474.2</v>
      </c>
      <c r="G13" s="19">
        <f>F13/F11</f>
        <v>0.2879676806904879</v>
      </c>
    </row>
    <row r="14" spans="1:7" ht="12.75">
      <c r="A14" s="27"/>
      <c r="B14" s="16"/>
      <c r="C14" s="25"/>
      <c r="E14" s="20" t="s">
        <v>30</v>
      </c>
      <c r="F14" s="18">
        <f>F6</f>
        <v>49428.5</v>
      </c>
      <c r="G14" s="19">
        <f>F14/F11</f>
        <v>0.018916011346315636</v>
      </c>
    </row>
    <row r="15" spans="1:7" ht="12.75">
      <c r="A15" s="29"/>
      <c r="B15" s="16"/>
      <c r="C15" s="25"/>
      <c r="E15" s="20" t="s">
        <v>29</v>
      </c>
      <c r="F15" s="16">
        <f>F11-F12-F13-F14</f>
        <v>237119.73750000028</v>
      </c>
      <c r="G15" s="17">
        <f>100%-G12-G13-G14</f>
        <v>0.09074440140779895</v>
      </c>
    </row>
    <row r="16" spans="1:3" ht="12.75">
      <c r="A16" s="30" t="s">
        <v>30</v>
      </c>
      <c r="B16" s="31">
        <f>'P &amp; L 2012 to 2014'!B32+'P &amp; L 2012 to 2014'!D32+'P &amp; L 2012 to 2014'!F32+'P &amp; L 2012 to 2014'!B33+'P &amp; L 2012 to 2014'!D33+'P &amp; L 2012 to 2014'!F33</f>
        <v>49428.5</v>
      </c>
      <c r="C16" s="32">
        <f>B16/B3</f>
        <v>0.023645014182894546</v>
      </c>
    </row>
    <row r="17" spans="1:7" ht="12.75">
      <c r="A17" s="14"/>
      <c r="B17" s="16"/>
      <c r="C17" s="17"/>
      <c r="E17" s="14" t="s">
        <v>35</v>
      </c>
      <c r="F17" s="16"/>
      <c r="G17" s="17"/>
    </row>
    <row r="18" spans="5:7" ht="12.75">
      <c r="E18" s="14" t="s">
        <v>34</v>
      </c>
      <c r="F18" s="16"/>
      <c r="G18" s="17">
        <v>0.5</v>
      </c>
    </row>
    <row r="19" spans="5:7" ht="12.75">
      <c r="E19" s="14" t="s">
        <v>36</v>
      </c>
      <c r="F19" s="16">
        <v>25000</v>
      </c>
      <c r="G19" s="17"/>
    </row>
    <row r="20" spans="5:7" ht="12.75">
      <c r="E20" s="20" t="s">
        <v>26</v>
      </c>
      <c r="F20" s="16">
        <f>(1+G18)*F3</f>
        <v>3135661.05</v>
      </c>
      <c r="G20" s="16"/>
    </row>
    <row r="21" spans="5:7" ht="12.75">
      <c r="E21" s="20" t="s">
        <v>27</v>
      </c>
      <c r="F21" s="18">
        <f>F20*G21</f>
        <v>1888834.1249999995</v>
      </c>
      <c r="G21" s="19">
        <f>G12</f>
        <v>0.6023719065553975</v>
      </c>
    </row>
    <row r="22" spans="5:7" ht="12.75">
      <c r="E22" s="20" t="s">
        <v>28</v>
      </c>
      <c r="F22" s="18">
        <f>F5+F19</f>
        <v>777474.2</v>
      </c>
      <c r="G22" s="19">
        <f>F22/F20</f>
        <v>0.24794586774613284</v>
      </c>
    </row>
    <row r="23" spans="5:7" ht="12.75">
      <c r="E23" s="20" t="s">
        <v>30</v>
      </c>
      <c r="F23" s="18">
        <f>F14</f>
        <v>49428.5</v>
      </c>
      <c r="G23" s="19">
        <f>F23/F20</f>
        <v>0.015763342788596365</v>
      </c>
    </row>
    <row r="24" spans="5:7" ht="12.75">
      <c r="E24" s="20" t="s">
        <v>29</v>
      </c>
      <c r="F24" s="16">
        <f>F20-F21-F22-F23</f>
        <v>419924.2250000003</v>
      </c>
      <c r="G24" s="17">
        <f>100%-G21-G22-G23</f>
        <v>0.13391888290987328</v>
      </c>
    </row>
    <row r="25" ht="12.75">
      <c r="A25" s="20"/>
    </row>
    <row r="26" spans="5:7" ht="12.75">
      <c r="E26" s="14" t="s">
        <v>37</v>
      </c>
      <c r="F26" s="16"/>
      <c r="G26" s="17"/>
    </row>
    <row r="27" spans="5:7" ht="12.75">
      <c r="E27" s="14" t="s">
        <v>34</v>
      </c>
      <c r="F27" s="16"/>
      <c r="G27" s="17">
        <v>0.05</v>
      </c>
    </row>
    <row r="28" spans="5:7" ht="12.75">
      <c r="E28" s="20" t="s">
        <v>26</v>
      </c>
      <c r="F28" s="16">
        <f>(1+G27)*F3</f>
        <v>2194962.735</v>
      </c>
      <c r="G28" s="16"/>
    </row>
    <row r="29" spans="5:7" ht="12.75">
      <c r="E29" s="20" t="s">
        <v>27</v>
      </c>
      <c r="F29" s="18">
        <f>F4</f>
        <v>1259222.7499999998</v>
      </c>
      <c r="G29" s="19">
        <f>F29/F28</f>
        <v>0.5736875300527595</v>
      </c>
    </row>
    <row r="30" spans="5:7" ht="12.75">
      <c r="E30" s="20" t="s">
        <v>28</v>
      </c>
      <c r="F30" s="18">
        <f>B12+B13+B14</f>
        <v>0</v>
      </c>
      <c r="G30" s="19">
        <f>F30/F28</f>
        <v>0</v>
      </c>
    </row>
    <row r="31" spans="5:7" ht="12.75">
      <c r="E31" s="20" t="s">
        <v>30</v>
      </c>
      <c r="F31" s="18">
        <f>B16</f>
        <v>49428.5</v>
      </c>
      <c r="G31" s="19">
        <f>F31/F28</f>
        <v>0.022519061126566233</v>
      </c>
    </row>
    <row r="32" spans="5:7" ht="12.75">
      <c r="E32" s="20" t="s">
        <v>29</v>
      </c>
      <c r="F32" s="16">
        <f>F28-F29-F30-F31</f>
        <v>886311.4850000001</v>
      </c>
      <c r="G32" s="17">
        <f>F32/F28</f>
        <v>0.4037934088206742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Mott</dc:creator>
  <cp:keywords/>
  <dc:description/>
  <cp:lastModifiedBy>Shawn Winn</cp:lastModifiedBy>
  <cp:lastPrinted>2009-05-26T17:36:10Z</cp:lastPrinted>
  <dcterms:created xsi:type="dcterms:W3CDTF">2008-09-25T00:32:49Z</dcterms:created>
  <dcterms:modified xsi:type="dcterms:W3CDTF">2018-10-12T15:44:43Z</dcterms:modified>
  <cp:category/>
  <cp:version/>
  <cp:contentType/>
  <cp:contentStatus/>
</cp:coreProperties>
</file>